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86FDB7C-CB16-4E8C-8371-DDABCA913B2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25" i="1" l="1"/>
  <c r="E24" i="1"/>
  <c r="E21" i="1"/>
  <c r="E20" i="1"/>
  <c r="E19" i="1"/>
  <c r="E18" i="1"/>
  <c r="E17" i="1"/>
  <c r="E15" i="1"/>
  <c r="E9" i="1"/>
  <c r="E16" i="1"/>
  <c r="E23" i="1"/>
  <c r="E22" i="1"/>
  <c r="E11" i="1"/>
  <c r="D25" i="1"/>
  <c r="C25" i="1"/>
  <c r="D23" i="1"/>
  <c r="C23" i="1"/>
  <c r="D20" i="1"/>
  <c r="C20" i="1"/>
  <c r="D16" i="1"/>
  <c r="C16" i="1"/>
  <c r="D11" i="1"/>
  <c r="C11" i="1"/>
  <c r="D18" i="1"/>
  <c r="C18" i="1"/>
  <c r="D22" i="1"/>
  <c r="C22" i="1"/>
  <c r="D21" i="1"/>
  <c r="C21" i="1"/>
  <c r="D19" i="1"/>
  <c r="C19" i="1"/>
  <c r="D17" i="1"/>
  <c r="C17" i="1"/>
  <c r="D15" i="1"/>
  <c r="C15" i="1"/>
  <c r="C9" i="1"/>
  <c r="D9" i="1"/>
  <c r="D26" i="1"/>
  <c r="C26" i="1"/>
  <c r="D14" i="1"/>
  <c r="C14" i="1"/>
  <c r="D12" i="1"/>
  <c r="D10" i="1"/>
  <c r="C10" i="1"/>
  <c r="E27" i="1" l="1"/>
  <c r="D27" i="1"/>
  <c r="C27" i="1"/>
  <c r="C12" i="1"/>
  <c r="F27" i="1" l="1"/>
</calcChain>
</file>

<file path=xl/sharedStrings.xml><?xml version="1.0" encoding="utf-8"?>
<sst xmlns="http://schemas.openxmlformats.org/spreadsheetml/2006/main" count="33" uniqueCount="33">
  <si>
    <t>Информация</t>
  </si>
  <si>
    <t xml:space="preserve">о начисленных субсидиях на оплату жилого помещения и коммунальных услуг </t>
  </si>
  <si>
    <t>№ п/п</t>
  </si>
  <si>
    <t>Наименование муниципального образования</t>
  </si>
  <si>
    <t>Березняковское сельское поселение</t>
  </si>
  <si>
    <t>Брусничное сельское поселение</t>
  </si>
  <si>
    <t>Видимское городское поселение</t>
  </si>
  <si>
    <t>Дальнинское сельское поселение</t>
  </si>
  <si>
    <t>Железногорск-Илимское городское поселение</t>
  </si>
  <si>
    <t>Заморское сельское поселение</t>
  </si>
  <si>
    <t>Коршуновское сельское поселение</t>
  </si>
  <si>
    <t>Новоигирменское городское поселение</t>
  </si>
  <si>
    <t>Новоилимское сельское поселение</t>
  </si>
  <si>
    <t>Радищевское городское поселение</t>
  </si>
  <si>
    <t>Речушинское сельское поселение</t>
  </si>
  <si>
    <t>Рудногорское городское поселение</t>
  </si>
  <si>
    <t>Семигорское сельское поселение</t>
  </si>
  <si>
    <t>Соцгородокское сельское поселение</t>
  </si>
  <si>
    <t>Хребтовское городское посление</t>
  </si>
  <si>
    <t>Шестаковское городское поселение</t>
  </si>
  <si>
    <t>Янгелевское городское поселение</t>
  </si>
  <si>
    <t>Межселенные территории: п. Заярск</t>
  </si>
  <si>
    <t>Итого:</t>
  </si>
  <si>
    <t>по Закону Иркутской области от 04.03.2009г. №5-оз,</t>
  </si>
  <si>
    <t>Начальник отдела субсидий</t>
  </si>
  <si>
    <t>С.Е. Сибрина</t>
  </si>
  <si>
    <t>Постановлению Правительства РФ от 14 декабря 2005г. №761</t>
  </si>
  <si>
    <t xml:space="preserve">                                                                                                                                 </t>
  </si>
  <si>
    <r>
      <t>гражданам Нижнеилимского муниципального района за</t>
    </r>
    <r>
      <rPr>
        <b/>
        <sz val="12"/>
        <rFont val="Times New Roman"/>
        <family val="1"/>
        <charset val="204"/>
      </rPr>
      <t xml:space="preserve"> сентябрь 2021г. </t>
    </r>
  </si>
  <si>
    <r>
      <t xml:space="preserve">Количество семей получивших субсидии в </t>
    </r>
    <r>
      <rPr>
        <b/>
        <sz val="12"/>
        <rFont val="Times New Roman"/>
        <family val="1"/>
        <charset val="204"/>
      </rPr>
      <t>сентябре 2021 г.</t>
    </r>
  </si>
  <si>
    <r>
      <t xml:space="preserve">Сумма начисленных субсидий в </t>
    </r>
    <r>
      <rPr>
        <b/>
        <sz val="12"/>
        <rFont val="Times New Roman"/>
        <family val="1"/>
        <charset val="204"/>
      </rPr>
      <t xml:space="preserve">сентябре 2021 г. </t>
    </r>
    <r>
      <rPr>
        <sz val="12"/>
        <rFont val="Times New Roman"/>
        <family val="1"/>
        <charset val="204"/>
      </rPr>
      <t>(руб.)</t>
    </r>
  </si>
  <si>
    <r>
      <t xml:space="preserve">Количество семей получивших субсидии на 1 </t>
    </r>
    <r>
      <rPr>
        <b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</t>
    </r>
  </si>
  <si>
    <r>
      <t xml:space="preserve">Сумма начисленных субсидий на 1 </t>
    </r>
    <r>
      <rPr>
        <b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(нарастающим итогом)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</si>
</sst>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" fontId="3" fillId="0" borderId="1" xfId="0" applyNumberFormat="1" applyFont="1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4" fontId="4" fillId="0" borderId="1" xfId="0" applyNumberFormat="1" applyFont="1" applyBorder="1" applyAlignment="1"/>
    <xf numFmtId="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7" workbookViewId="0">
      <selection activeCell="F8" sqref="F8"/>
    </sheetView>
  </sheetViews>
  <sheetFormatPr defaultRowHeight="15" x14ac:dyDescent="0.25"/>
  <cols>
    <col min="1" max="1" width="6.42578125" style="1" customWidth="1"/>
    <col min="2" max="2" width="26.5703125" style="1" customWidth="1"/>
    <col min="3" max="3" width="11.28515625" style="1" customWidth="1"/>
    <col min="4" max="4" width="13.140625" style="1" customWidth="1"/>
    <col min="5" max="5" width="9.7109375" style="1" customWidth="1"/>
    <col min="6" max="6" width="15.7109375" style="1" customWidth="1"/>
    <col min="7" max="7" width="14.28515625" style="1" customWidth="1"/>
    <col min="8" max="16384" width="9.140625" style="1"/>
  </cols>
  <sheetData>
    <row r="1" spans="1:6" ht="18.75" x14ac:dyDescent="0.3">
      <c r="C1" s="2" t="s">
        <v>0</v>
      </c>
    </row>
    <row r="2" spans="1:6" ht="15.7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3" t="s">
        <v>28</v>
      </c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3" t="s">
        <v>23</v>
      </c>
      <c r="B5" s="3"/>
      <c r="C5" s="3"/>
      <c r="D5" s="3" t="s">
        <v>27</v>
      </c>
      <c r="E5" s="3"/>
      <c r="F5" s="3"/>
    </row>
    <row r="6" spans="1:6" ht="15.75" x14ac:dyDescent="0.25">
      <c r="A6" s="3" t="s">
        <v>26</v>
      </c>
      <c r="B6" s="3"/>
      <c r="C6" s="3"/>
      <c r="D6" s="3"/>
      <c r="E6" s="3"/>
      <c r="F6" s="3"/>
    </row>
    <row r="7" spans="1:6" ht="15.75" x14ac:dyDescent="0.25">
      <c r="A7" s="3"/>
      <c r="B7" s="3"/>
      <c r="C7" s="3"/>
      <c r="D7" s="3"/>
      <c r="E7" s="3"/>
      <c r="F7" s="3"/>
    </row>
    <row r="8" spans="1:6" ht="141.75" x14ac:dyDescent="0.25">
      <c r="A8" s="4" t="s">
        <v>2</v>
      </c>
      <c r="B8" s="4" t="s">
        <v>3</v>
      </c>
      <c r="C8" s="4" t="s">
        <v>29</v>
      </c>
      <c r="D8" s="4" t="s">
        <v>30</v>
      </c>
      <c r="E8" s="4" t="s">
        <v>31</v>
      </c>
      <c r="F8" s="4" t="s">
        <v>32</v>
      </c>
    </row>
    <row r="9" spans="1:6" ht="31.5" x14ac:dyDescent="0.25">
      <c r="A9" s="5">
        <v>1</v>
      </c>
      <c r="B9" s="6" t="s">
        <v>4</v>
      </c>
      <c r="C9" s="5">
        <f>71+2+22+35</f>
        <v>130</v>
      </c>
      <c r="D9" s="7">
        <f>190720.99+4962.45+50283.67+57562.91</f>
        <v>303530.02</v>
      </c>
      <c r="E9" s="5">
        <f>51+31+48+10+28</f>
        <v>168</v>
      </c>
      <c r="F9" s="8">
        <f>D9+2573170.69</f>
        <v>2876700.71</v>
      </c>
    </row>
    <row r="10" spans="1:6" ht="15.75" x14ac:dyDescent="0.25">
      <c r="A10" s="5">
        <v>2</v>
      </c>
      <c r="B10" s="6" t="s">
        <v>5</v>
      </c>
      <c r="C10" s="5">
        <f>8</f>
        <v>8</v>
      </c>
      <c r="D10" s="7">
        <f>9588.97</f>
        <v>9588.9699999999993</v>
      </c>
      <c r="E10" s="5">
        <v>9</v>
      </c>
      <c r="F10" s="8">
        <f>D10+93475.58</f>
        <v>103064.55</v>
      </c>
    </row>
    <row r="11" spans="1:6" ht="15.75" x14ac:dyDescent="0.25">
      <c r="A11" s="5">
        <v>3</v>
      </c>
      <c r="B11" s="6" t="s">
        <v>6</v>
      </c>
      <c r="C11" s="5">
        <f>13</f>
        <v>13</v>
      </c>
      <c r="D11" s="7">
        <f>4975.94+3501.82+4369.7+3573.85</f>
        <v>16421.309999999998</v>
      </c>
      <c r="E11" s="5">
        <f>5+20</f>
        <v>25</v>
      </c>
      <c r="F11" s="8">
        <f>D11+157473.17</f>
        <v>173894.48</v>
      </c>
    </row>
    <row r="12" spans="1:6" ht="15.75" x14ac:dyDescent="0.25">
      <c r="A12" s="5">
        <v>4</v>
      </c>
      <c r="B12" s="6" t="s">
        <v>7</v>
      </c>
      <c r="C12" s="5">
        <f>1</f>
        <v>1</v>
      </c>
      <c r="D12" s="7">
        <f>478.84</f>
        <v>478.84</v>
      </c>
      <c r="E12" s="5">
        <v>3</v>
      </c>
      <c r="F12" s="8">
        <f>D12+3402.81</f>
        <v>3881.65</v>
      </c>
    </row>
    <row r="13" spans="1:6" ht="31.5" x14ac:dyDescent="0.25">
      <c r="A13" s="5">
        <v>5</v>
      </c>
      <c r="B13" s="6" t="s">
        <v>8</v>
      </c>
      <c r="C13" s="5">
        <v>689</v>
      </c>
      <c r="D13" s="7">
        <v>989310.33</v>
      </c>
      <c r="E13" s="5">
        <v>877</v>
      </c>
      <c r="F13" s="8">
        <f>D13+9502275.64</f>
        <v>10491585.970000001</v>
      </c>
    </row>
    <row r="14" spans="1:6" ht="15.75" x14ac:dyDescent="0.25">
      <c r="A14" s="5">
        <v>6</v>
      </c>
      <c r="B14" s="6" t="s">
        <v>9</v>
      </c>
      <c r="C14" s="5">
        <f>8+5</f>
        <v>13</v>
      </c>
      <c r="D14" s="7">
        <f>29219.68+12295.31</f>
        <v>41514.99</v>
      </c>
      <c r="E14" s="5">
        <v>19</v>
      </c>
      <c r="F14" s="8">
        <f>D14+356079.93</f>
        <v>397594.92</v>
      </c>
    </row>
    <row r="15" spans="1:6" ht="31.5" x14ac:dyDescent="0.25">
      <c r="A15" s="5">
        <v>7</v>
      </c>
      <c r="B15" s="6" t="s">
        <v>10</v>
      </c>
      <c r="C15" s="5">
        <f>25+8</f>
        <v>33</v>
      </c>
      <c r="D15" s="7">
        <f>59205.01+25661.27</f>
        <v>84866.28</v>
      </c>
      <c r="E15" s="5">
        <f>2+3+11+13+13</f>
        <v>42</v>
      </c>
      <c r="F15" s="8">
        <f>D15+718919.74</f>
        <v>803786.02</v>
      </c>
    </row>
    <row r="16" spans="1:6" ht="31.5" x14ac:dyDescent="0.25">
      <c r="A16" s="5">
        <v>8</v>
      </c>
      <c r="B16" s="6" t="s">
        <v>11</v>
      </c>
      <c r="C16" s="5">
        <f>167</f>
        <v>167</v>
      </c>
      <c r="D16" s="7">
        <f>268955.02+1952.48</f>
        <v>270907.5</v>
      </c>
      <c r="E16" s="5">
        <f>14+162+21+4</f>
        <v>201</v>
      </c>
      <c r="F16" s="8">
        <f>D16+2327093.72</f>
        <v>2598001.2200000002</v>
      </c>
    </row>
    <row r="17" spans="1:6" ht="31.5" x14ac:dyDescent="0.25">
      <c r="A17" s="5">
        <v>9</v>
      </c>
      <c r="B17" s="6" t="s">
        <v>12</v>
      </c>
      <c r="C17" s="5">
        <f>72+12</f>
        <v>84</v>
      </c>
      <c r="D17" s="7">
        <f>272157.62+39825.7</f>
        <v>311983.32</v>
      </c>
      <c r="E17" s="5">
        <f>5+3+32+25+38</f>
        <v>103</v>
      </c>
      <c r="F17" s="8">
        <f>D17+2635416.66</f>
        <v>2947399.98</v>
      </c>
    </row>
    <row r="18" spans="1:6" ht="31.5" x14ac:dyDescent="0.25">
      <c r="A18" s="5">
        <v>10</v>
      </c>
      <c r="B18" s="6" t="s">
        <v>13</v>
      </c>
      <c r="C18" s="5">
        <f>51+36</f>
        <v>87</v>
      </c>
      <c r="D18" s="7">
        <f>152178.24+85531.15</f>
        <v>237709.38999999998</v>
      </c>
      <c r="E18" s="5">
        <f>39+80+1</f>
        <v>120</v>
      </c>
      <c r="F18" s="8">
        <f>D18+2216365.53</f>
        <v>2454074.92</v>
      </c>
    </row>
    <row r="19" spans="1:6" ht="15.75" x14ac:dyDescent="0.25">
      <c r="A19" s="5">
        <v>11</v>
      </c>
      <c r="B19" s="6" t="s">
        <v>14</v>
      </c>
      <c r="C19" s="5">
        <f>22+10</f>
        <v>32</v>
      </c>
      <c r="D19" s="7">
        <f>39300.69+15410.22</f>
        <v>54710.91</v>
      </c>
      <c r="E19" s="5">
        <f>22+23+1+9</f>
        <v>55</v>
      </c>
      <c r="F19" s="8">
        <f>D19+623720.14</f>
        <v>678431.05</v>
      </c>
    </row>
    <row r="20" spans="1:6" ht="31.5" x14ac:dyDescent="0.25">
      <c r="A20" s="5">
        <v>12</v>
      </c>
      <c r="B20" s="6" t="s">
        <v>15</v>
      </c>
      <c r="C20" s="5">
        <f>187</f>
        <v>187</v>
      </c>
      <c r="D20" s="7">
        <f>491382.9+12053.04</f>
        <v>503435.94</v>
      </c>
      <c r="E20" s="5">
        <f>2+3+19+120+100</f>
        <v>244</v>
      </c>
      <c r="F20" s="8">
        <f>D20+4449740.15</f>
        <v>4953176.0900000008</v>
      </c>
    </row>
    <row r="21" spans="1:6" ht="15.75" x14ac:dyDescent="0.25">
      <c r="A21" s="5">
        <v>13</v>
      </c>
      <c r="B21" s="6" t="s">
        <v>16</v>
      </c>
      <c r="C21" s="5">
        <f>8+7</f>
        <v>15</v>
      </c>
      <c r="D21" s="7">
        <f>11515.65+8934.99</f>
        <v>20450.64</v>
      </c>
      <c r="E21" s="5">
        <f>15+6+4+1</f>
        <v>26</v>
      </c>
      <c r="F21" s="8">
        <f>D21+215767.23</f>
        <v>236217.87</v>
      </c>
    </row>
    <row r="22" spans="1:6" ht="31.5" x14ac:dyDescent="0.25">
      <c r="A22" s="5">
        <v>14</v>
      </c>
      <c r="B22" s="6" t="s">
        <v>17</v>
      </c>
      <c r="C22" s="5">
        <f>7</f>
        <v>7</v>
      </c>
      <c r="D22" s="7">
        <f>14519.46+1894.83</f>
        <v>16414.29</v>
      </c>
      <c r="E22" s="5">
        <f>9+1</f>
        <v>10</v>
      </c>
      <c r="F22" s="8">
        <f>D22+141090.97</f>
        <v>157505.26</v>
      </c>
    </row>
    <row r="23" spans="1:6" ht="15.75" x14ac:dyDescent="0.25">
      <c r="A23" s="5">
        <v>15</v>
      </c>
      <c r="B23" s="6" t="s">
        <v>18</v>
      </c>
      <c r="C23" s="5">
        <f>36+10</f>
        <v>46</v>
      </c>
      <c r="D23" s="7">
        <f>44873.95+11654.59</f>
        <v>56528.539999999994</v>
      </c>
      <c r="E23" s="5">
        <f>44+25</f>
        <v>69</v>
      </c>
      <c r="F23" s="8">
        <f>D23+715400.58</f>
        <v>771929.12</v>
      </c>
    </row>
    <row r="24" spans="1:6" ht="31.5" x14ac:dyDescent="0.25">
      <c r="A24" s="5">
        <v>16</v>
      </c>
      <c r="B24" s="6" t="s">
        <v>19</v>
      </c>
      <c r="C24" s="5">
        <v>3</v>
      </c>
      <c r="D24" s="7">
        <v>5799.42</v>
      </c>
      <c r="E24" s="5">
        <f>17+14+3+9</f>
        <v>43</v>
      </c>
      <c r="F24" s="8">
        <f>D24+314316.11</f>
        <v>320115.52999999997</v>
      </c>
    </row>
    <row r="25" spans="1:6" ht="15.75" x14ac:dyDescent="0.25">
      <c r="A25" s="5">
        <v>17</v>
      </c>
      <c r="B25" s="6" t="s">
        <v>20</v>
      </c>
      <c r="C25" s="5">
        <f>61+26</f>
        <v>87</v>
      </c>
      <c r="D25" s="7">
        <f>179170.81+58816.69</f>
        <v>237987.5</v>
      </c>
      <c r="E25" s="5">
        <f>23+78+5</f>
        <v>106</v>
      </c>
      <c r="F25" s="8">
        <f>D25+1910240.53</f>
        <v>2148228.0300000003</v>
      </c>
    </row>
    <row r="26" spans="1:6" ht="31.5" x14ac:dyDescent="0.25">
      <c r="A26" s="5">
        <v>18</v>
      </c>
      <c r="B26" s="6" t="s">
        <v>21</v>
      </c>
      <c r="C26" s="5">
        <f>1+1</f>
        <v>2</v>
      </c>
      <c r="D26" s="7">
        <f>1639.84+326.5</f>
        <v>1966.34</v>
      </c>
      <c r="E26" s="5">
        <v>2</v>
      </c>
      <c r="F26" s="8">
        <f>D26+15261.9</f>
        <v>17228.239999999998</v>
      </c>
    </row>
    <row r="27" spans="1:6" ht="15.75" x14ac:dyDescent="0.25">
      <c r="A27" s="5"/>
      <c r="B27" s="9" t="s">
        <v>22</v>
      </c>
      <c r="C27" s="10">
        <f>SUM(C9:C26)</f>
        <v>1604</v>
      </c>
      <c r="D27" s="11">
        <f>SUM(D9:D26)</f>
        <v>3163604.5300000003</v>
      </c>
      <c r="E27" s="10">
        <f>SUM(E9:E26)</f>
        <v>2122</v>
      </c>
      <c r="F27" s="12">
        <f>SUM(F9:F26)</f>
        <v>32132815.610000007</v>
      </c>
    </row>
    <row r="28" spans="1:6" ht="15.75" x14ac:dyDescent="0.25">
      <c r="A28" s="3"/>
      <c r="B28" s="3"/>
      <c r="C28" s="3"/>
      <c r="D28" s="3"/>
      <c r="E28" s="3"/>
      <c r="F28" s="3"/>
    </row>
    <row r="29" spans="1:6" ht="15.75" x14ac:dyDescent="0.25">
      <c r="A29" s="3"/>
      <c r="B29" s="3" t="s">
        <v>24</v>
      </c>
      <c r="C29" s="3"/>
      <c r="D29" s="3" t="s">
        <v>25</v>
      </c>
      <c r="E29" s="3"/>
      <c r="F29" s="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2021-09-20T06:35:40Z</dcterms:modified>
</cp:coreProperties>
</file>